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eterwalda/Downloads/"/>
    </mc:Choice>
  </mc:AlternateContent>
  <xr:revisionPtr revIDLastSave="0" documentId="8_{73B5AAD4-4384-E14C-B45C-F4173B27BC3D}" xr6:coauthVersionLast="47" xr6:coauthVersionMax="47" xr10:uidLastSave="{00000000-0000-0000-0000-000000000000}"/>
  <bookViews>
    <workbookView xWindow="0" yWindow="760" windowWidth="34560" windowHeight="20400" activeTab="5" xr2:uid="{E330CBFE-6FAF-5C43-82D0-FF1A7B46EE2A}"/>
  </bookViews>
  <sheets>
    <sheet name="Risk Register" sheetId="1" r:id="rId1"/>
    <sheet name="Risk Matrix" sheetId="12" r:id="rId2"/>
    <sheet name="Dashboard" sheetId="13" r:id="rId3"/>
    <sheet name="Mitigation" sheetId="14" r:id="rId4"/>
    <sheet name="Monitoring" sheetId="15" r:id="rId5"/>
    <sheet name="Report" sheetId="1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2" l="1"/>
  <c r="F5" i="12"/>
  <c r="E5" i="12"/>
  <c r="D5" i="12"/>
  <c r="C5" i="12"/>
  <c r="G6" i="12"/>
  <c r="F6" i="12"/>
  <c r="E6" i="12"/>
  <c r="D6" i="12"/>
  <c r="C6" i="12"/>
  <c r="G7" i="12"/>
  <c r="F7" i="12"/>
  <c r="E7" i="12"/>
  <c r="D7" i="12"/>
  <c r="C7" i="12"/>
  <c r="G8" i="12"/>
  <c r="F8" i="12"/>
  <c r="E8" i="12"/>
  <c r="D8" i="12"/>
  <c r="C8" i="12"/>
  <c r="G9" i="12"/>
  <c r="F9" i="12"/>
  <c r="E9" i="12"/>
  <c r="D9" i="12"/>
  <c r="C9" i="12"/>
  <c r="F15" i="13"/>
  <c r="F14" i="13"/>
  <c r="F13" i="13"/>
  <c r="F12" i="13"/>
  <c r="F11" i="13"/>
  <c r="F10" i="13"/>
  <c r="F9" i="13"/>
  <c r="F8" i="13"/>
  <c r="F7" i="13"/>
  <c r="C10" i="13"/>
  <c r="C9" i="13"/>
  <c r="C8" i="13"/>
  <c r="C7" i="13"/>
  <c r="C6" i="13"/>
  <c r="C5" i="13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<sst xmlns="http://schemas.openxmlformats.org/spreadsheetml/2006/main" count="373" uniqueCount="184">
  <si>
    <t>Risk ID</t>
  </si>
  <si>
    <t>Category</t>
  </si>
  <si>
    <t>Risk Description</t>
  </si>
  <si>
    <t>Likelihood (1-5)</t>
  </si>
  <si>
    <t>Impact (1-5)</t>
  </si>
  <si>
    <t>Risk Score</t>
  </si>
  <si>
    <t>Risk Level</t>
  </si>
  <si>
    <t>Owner</t>
  </si>
  <si>
    <t>Mitigation Strategy</t>
  </si>
  <si>
    <t>Status</t>
  </si>
  <si>
    <t>Target Date</t>
  </si>
  <si>
    <t>Monitoring Frequency</t>
  </si>
  <si>
    <t>Last Review</t>
  </si>
  <si>
    <t>Notes</t>
  </si>
  <si>
    <t>RISK-001</t>
  </si>
  <si>
    <t>Technical</t>
  </si>
  <si>
    <t>Agent autonomy exceeds defined boundaries</t>
  </si>
  <si>
    <t>RISK-002</t>
  </si>
  <si>
    <t>Multi-agent coordination failures</t>
  </si>
  <si>
    <t>RISK-003</t>
  </si>
  <si>
    <t>LLM hallucination in critical decisions</t>
  </si>
  <si>
    <t>RISK-004</t>
  </si>
  <si>
    <t>Insufficient model performance</t>
  </si>
  <si>
    <t>RISK-005</t>
  </si>
  <si>
    <t>API rate limiting impacts operations</t>
  </si>
  <si>
    <t>RISK-006</t>
  </si>
  <si>
    <t>Token cost explosion</t>
  </si>
  <si>
    <t>RISK-007</t>
  </si>
  <si>
    <t>Context window limitations</t>
  </si>
  <si>
    <t>RISK-008</t>
  </si>
  <si>
    <t>Model version deprecation</t>
  </si>
  <si>
    <t>RISK-009</t>
  </si>
  <si>
    <t>Prompt injection vulnerabilities</t>
  </si>
  <si>
    <t>RISK-010</t>
  </si>
  <si>
    <t>Agent loop detection failure</t>
  </si>
  <si>
    <t>RISK-011</t>
  </si>
  <si>
    <t>Integration</t>
  </si>
  <si>
    <t>Legacy system incompatibility</t>
  </si>
  <si>
    <t>RISK-012</t>
  </si>
  <si>
    <t>API versioning conflicts</t>
  </si>
  <si>
    <t>RISK-013</t>
  </si>
  <si>
    <t>Data format mismatches</t>
  </si>
  <si>
    <t>RISK-014</t>
  </si>
  <si>
    <t>Authentication complexity</t>
  </si>
  <si>
    <t>RISK-015</t>
  </si>
  <si>
    <t>Real-time sync failures</t>
  </si>
  <si>
    <t>RISK-016</t>
  </si>
  <si>
    <t>Data Quality</t>
  </si>
  <si>
    <t>Training data bias</t>
  </si>
  <si>
    <t>RISK-017</t>
  </si>
  <si>
    <t>Insufficient data volume</t>
  </si>
  <si>
    <t>RISK-018</t>
  </si>
  <si>
    <t>Data drift over time</t>
  </si>
  <si>
    <t>RISK-019</t>
  </si>
  <si>
    <t>PII exposure in prompts</t>
  </si>
  <si>
    <t>RISK-020</t>
  </si>
  <si>
    <t>Inconsistent data labeling</t>
  </si>
  <si>
    <t>RISK-021</t>
  </si>
  <si>
    <t>Change Management</t>
  </si>
  <si>
    <t>User resistance to AI agents</t>
  </si>
  <si>
    <t>RISK-022</t>
  </si>
  <si>
    <t>Skill gap in AI management</t>
  </si>
  <si>
    <t>RISK-023</t>
  </si>
  <si>
    <t>Shadow AI implementations</t>
  </si>
  <si>
    <t>RISK-024</t>
  </si>
  <si>
    <t>Productivity dip during adoption</t>
  </si>
  <si>
    <t>RISK-025</t>
  </si>
  <si>
    <t>Trust erosion from failures</t>
  </si>
  <si>
    <t>RISK-026</t>
  </si>
  <si>
    <t>Security</t>
  </si>
  <si>
    <t>Unauthorized agent actions</t>
  </si>
  <si>
    <t>RISK-027</t>
  </si>
  <si>
    <t>Data exfiltration via prompts</t>
  </si>
  <si>
    <t>RISK-028</t>
  </si>
  <si>
    <t>Agent impersonation attacks</t>
  </si>
  <si>
    <t>RISK-029</t>
  </si>
  <si>
    <t>Insufficient access controls</t>
  </si>
  <si>
    <t>RISK-030</t>
  </si>
  <si>
    <t>Audit trail gaps</t>
  </si>
  <si>
    <t>RISK-031</t>
  </si>
  <si>
    <t>Compliance</t>
  </si>
  <si>
    <t>GDPR violations in agent decisions</t>
  </si>
  <si>
    <t>RISK-032</t>
  </si>
  <si>
    <t>Industry regulation conflicts</t>
  </si>
  <si>
    <t>RISK-033</t>
  </si>
  <si>
    <t>Lack of explainability</t>
  </si>
  <si>
    <t>RISK-034</t>
  </si>
  <si>
    <t>Cross-border data issues</t>
  </si>
  <si>
    <t>RISK-035</t>
  </si>
  <si>
    <t>IP infringement by AI</t>
  </si>
  <si>
    <t>RISK-036</t>
  </si>
  <si>
    <t>Financial</t>
  </si>
  <si>
    <t>Budget overruns</t>
  </si>
  <si>
    <t>RISK-037</t>
  </si>
  <si>
    <t>Hidden operational costs</t>
  </si>
  <si>
    <t>RISK-038</t>
  </si>
  <si>
    <t>ROI below projections</t>
  </si>
  <si>
    <t>RISK-039</t>
  </si>
  <si>
    <t>Vendor lock-in costs</t>
  </si>
  <si>
    <t>RISK-040</t>
  </si>
  <si>
    <t>Scaling cost explosion</t>
  </si>
  <si>
    <t>RISK-041</t>
  </si>
  <si>
    <t>Operational</t>
  </si>
  <si>
    <t>24/7 support requirements</t>
  </si>
  <si>
    <t>RISK-042</t>
  </si>
  <si>
    <t>Incident response delays</t>
  </si>
  <si>
    <t>RISK-043</t>
  </si>
  <si>
    <t>Performance degradation at scale</t>
  </si>
  <si>
    <t>RISK-044</t>
  </si>
  <si>
    <t>Monitoring blind spots</t>
  </si>
  <si>
    <t>RISK-045</t>
  </si>
  <si>
    <t>Disaster recovery gaps</t>
  </si>
  <si>
    <t>RISK-046</t>
  </si>
  <si>
    <t>Strategic</t>
  </si>
  <si>
    <t>Competitor advantage loss</t>
  </si>
  <si>
    <t>RISK-047</t>
  </si>
  <si>
    <t>Technology obsolescence</t>
  </si>
  <si>
    <t>RISK-048</t>
  </si>
  <si>
    <t>Misalignment with business goals</t>
  </si>
  <si>
    <t>RISK-049</t>
  </si>
  <si>
    <t>Over-reliance on AI decisions</t>
  </si>
  <si>
    <t>RISK-050</t>
  </si>
  <si>
    <t>Market perception risks</t>
  </si>
  <si>
    <t>TBD</t>
  </si>
  <si>
    <t>Open</t>
  </si>
  <si>
    <t>Weekly</t>
  </si>
  <si>
    <t>Strategy ID</t>
  </si>
  <si>
    <t>Risk Category</t>
  </si>
  <si>
    <t>Strategy Name</t>
  </si>
  <si>
    <t>Description</t>
  </si>
  <si>
    <t>Effort Level</t>
  </si>
  <si>
    <t>Impact Level</t>
  </si>
  <si>
    <t>Timeline</t>
  </si>
  <si>
    <t>Frequency</t>
  </si>
  <si>
    <t>Key Metrics</t>
  </si>
  <si>
    <t>Alert Threshold</t>
  </si>
  <si>
    <t>Escalation</t>
  </si>
  <si>
    <t>Review Cycle</t>
  </si>
  <si>
    <t>AGENTIC AI RISK ASSESSMENT DASHBOARD</t>
  </si>
  <si>
    <t>Total Risks:</t>
  </si>
  <si>
    <t>Critical Risks:</t>
  </si>
  <si>
    <t>High Risks:</t>
  </si>
  <si>
    <t>Medium Risks:</t>
  </si>
  <si>
    <t>Low Risks:</t>
  </si>
  <si>
    <t>Avg Risk Score:</t>
  </si>
  <si>
    <t>ACTION ITEMS</t>
  </si>
  <si>
    <t>• Review all critical risks immediately</t>
  </si>
  <si>
    <t>• Assign risk owners for unassigned risks</t>
  </si>
  <si>
    <t>• Update mitigation plans for high risks</t>
  </si>
  <si>
    <t>• Schedule executive risk review meeting</t>
  </si>
  <si>
    <t>• Implement SPARK phased approach</t>
  </si>
  <si>
    <t>RISK DISTRIBUTION BY CATEGORY</t>
  </si>
  <si>
    <t>Technical:</t>
  </si>
  <si>
    <t>Integration:</t>
  </si>
  <si>
    <t>Data Quality:</t>
  </si>
  <si>
    <t>Change Management:</t>
  </si>
  <si>
    <t>Security:</t>
  </si>
  <si>
    <t>Compliance:</t>
  </si>
  <si>
    <t>Financial:</t>
  </si>
  <si>
    <t>Operational:</t>
  </si>
  <si>
    <t>Strategic:</t>
  </si>
  <si>
    <t>RISK IMPACT/LIKELIHOOD MATRIX</t>
  </si>
  <si>
    <t>LIKELIHOOD ?</t>
  </si>
  <si>
    <t>LEGEND</t>
  </si>
  <si>
    <t>Critical (20-25)</t>
  </si>
  <si>
    <t>High (15-19)</t>
  </si>
  <si>
    <t>Medium (10-14)</t>
  </si>
  <si>
    <t>Low (1-9)</t>
  </si>
  <si>
    <t>EXECUTIVE RISK ASSESSMENT REPORT</t>
  </si>
  <si>
    <t>Generated: 03-aug-2025 10:47</t>
  </si>
  <si>
    <t>EXECUTIVE SUMMARY</t>
  </si>
  <si>
    <t>The Agentic AI implementation currently faces 2 critical risks and 12 high risks requiring immediate attention.</t>
  </si>
  <si>
    <t>KEY RECOMMENDATIONS</t>
  </si>
  <si>
    <t>1. Establish AI governance framework with clear agent boundaries</t>
  </si>
  <si>
    <t>2. Implement comprehensive monitoring for all critical risks</t>
  </si>
  <si>
    <t>3. Invest in AI champion program to address change management</t>
  </si>
  <si>
    <t>4. Deploy automated testing framework for multi-agent scenarios</t>
  </si>
  <si>
    <t>5. Conduct monthly risk assessments and update mitigation strategies</t>
  </si>
  <si>
    <t>TOP CRITICAL RISKS</t>
  </si>
  <si>
    <t>• Agent autonomy exceeding boundaries</t>
  </si>
  <si>
    <t>• LLM hallucination in critical decisions</t>
  </si>
  <si>
    <t>• Training data bias</t>
  </si>
  <si>
    <t>• GDPR compliance violations</t>
  </si>
  <si>
    <t>• Unauthorized agent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</si>
</sst>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20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0" borderId="0" xfId="0" applyFont="1"/>
    <xf numFmtId="0" fontId="1" fillId="7" borderId="0" xfId="0" applyFont="1" applyFill="1"/>
    <xf numFmtId="2" fontId="1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714D-06A5-1B4E-BFCB-427FBB950003}">
  <sheetPr codeName="Blad1"/>
  <dimension ref="A1:N51"/>
  <sheetViews>
    <sheetView workbookViewId="0"/>
  </sheetViews>
  <sheetFormatPr baseColWidth="10" defaultRowHeight="16" x14ac:dyDescent="0.2"/>
  <cols>
    <col min="1" max="1" width="8.5" bestFit="1" customWidth="1"/>
    <col min="2" max="2" width="18.83203125" bestFit="1" customWidth="1"/>
    <col min="3" max="3" width="38.6640625" bestFit="1" customWidth="1"/>
    <col min="4" max="4" width="14" bestFit="1" customWidth="1"/>
    <col min="5" max="5" width="11.33203125" bestFit="1" customWidth="1"/>
    <col min="6" max="6" width="9.6640625" bestFit="1" customWidth="1"/>
    <col min="7" max="7" width="9.5" bestFit="1" customWidth="1"/>
    <col min="8" max="8" width="6.6640625" bestFit="1" customWidth="1"/>
    <col min="9" max="9" width="17.33203125" bestFit="1" customWidth="1"/>
    <col min="10" max="10" width="6.33203125" bestFit="1" customWidth="1"/>
    <col min="11" max="11" width="11" bestFit="1" customWidth="1"/>
    <col min="12" max="12" width="19.33203125" bestFit="1" customWidth="1"/>
    <col min="13" max="13" width="11.1640625" bestFit="1" customWidth="1"/>
    <col min="14" max="14" width="6" bestFit="1" customWidth="1"/>
  </cols>
  <sheetData>
    <row r="1" spans="1:14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x14ac:dyDescent="0.2">
      <c r="A2" t="s">
        <v>14</v>
      </c>
      <c r="B2" t="s">
        <v>15</v>
      </c>
      <c r="C2" t="s">
        <v>16</v>
      </c>
      <c r="D2">
        <v>4</v>
      </c>
      <c r="E2">
        <v>5</v>
      </c>
      <c r="F2">
        <f>D2*E2</f>
        <v>20</v>
      </c>
      <c r="G2" s="5" t="str">
        <f>IF(F2&gt;=20,"Critical",IF(F2&gt;=15,"High",IF(F2&gt;=10,"Medium","Low")))</f>
        <v>Critical</v>
      </c>
      <c r="H2" t="s">
        <v>123</v>
      </c>
      <c r="J2" t="s">
        <v>124</v>
      </c>
      <c r="L2" t="s">
        <v>125</v>
      </c>
    </row>
    <row r="3" spans="1:14" x14ac:dyDescent="0.2">
      <c r="A3" t="s">
        <v>17</v>
      </c>
      <c r="B3" t="s">
        <v>15</v>
      </c>
      <c r="C3" t="s">
        <v>18</v>
      </c>
      <c r="D3">
        <v>3</v>
      </c>
      <c r="E3">
        <v>4</v>
      </c>
      <c r="F3">
        <f>D3*E3</f>
        <v>12</v>
      </c>
      <c r="G3" s="6" t="str">
        <f>IF(F3&gt;=20,"Critical",IF(F3&gt;=15,"High",IF(F3&gt;=10,"Medium","Low")))</f>
        <v>Medium</v>
      </c>
      <c r="H3" t="s">
        <v>123</v>
      </c>
      <c r="J3" t="s">
        <v>124</v>
      </c>
      <c r="L3" t="s">
        <v>125</v>
      </c>
    </row>
    <row r="4" spans="1:14" x14ac:dyDescent="0.2">
      <c r="A4" t="s">
        <v>19</v>
      </c>
      <c r="B4" t="s">
        <v>15</v>
      </c>
      <c r="C4" t="s">
        <v>20</v>
      </c>
      <c r="D4">
        <v>3</v>
      </c>
      <c r="E4">
        <v>5</v>
      </c>
      <c r="F4">
        <f>D4*E4</f>
        <v>15</v>
      </c>
      <c r="G4" s="7" t="str">
        <f>IF(F4&gt;=20,"Critical",IF(F4&gt;=15,"High",IF(F4&gt;=10,"Medium","Low")))</f>
        <v>High</v>
      </c>
      <c r="H4" t="s">
        <v>123</v>
      </c>
      <c r="J4" t="s">
        <v>124</v>
      </c>
      <c r="L4" t="s">
        <v>125</v>
      </c>
    </row>
    <row r="5" spans="1:14" x14ac:dyDescent="0.2">
      <c r="A5" t="s">
        <v>21</v>
      </c>
      <c r="B5" t="s">
        <v>15</v>
      </c>
      <c r="C5" t="s">
        <v>22</v>
      </c>
      <c r="D5">
        <v>3</v>
      </c>
      <c r="E5">
        <v>4</v>
      </c>
      <c r="F5">
        <f>D5*E5</f>
        <v>12</v>
      </c>
      <c r="G5" s="6" t="str">
        <f>IF(F5&gt;=20,"Critical",IF(F5&gt;=15,"High",IF(F5&gt;=10,"Medium","Low")))</f>
        <v>Medium</v>
      </c>
      <c r="H5" t="s">
        <v>123</v>
      </c>
      <c r="J5" t="s">
        <v>124</v>
      </c>
      <c r="L5" t="s">
        <v>125</v>
      </c>
    </row>
    <row r="6" spans="1:14" x14ac:dyDescent="0.2">
      <c r="A6" t="s">
        <v>23</v>
      </c>
      <c r="B6" t="s">
        <v>15</v>
      </c>
      <c r="C6" t="s">
        <v>24</v>
      </c>
      <c r="D6">
        <v>2</v>
      </c>
      <c r="E6">
        <v>3</v>
      </c>
      <c r="F6">
        <f>D6*E6</f>
        <v>6</v>
      </c>
      <c r="G6" s="8" t="str">
        <f>IF(F6&gt;=20,"Critical",IF(F6&gt;=15,"High",IF(F6&gt;=10,"Medium","Low")))</f>
        <v>Low</v>
      </c>
      <c r="H6" t="s">
        <v>123</v>
      </c>
      <c r="J6" t="s">
        <v>124</v>
      </c>
      <c r="L6" t="s">
        <v>125</v>
      </c>
    </row>
    <row r="7" spans="1:14" x14ac:dyDescent="0.2">
      <c r="A7" t="s">
        <v>25</v>
      </c>
      <c r="B7" t="s">
        <v>15</v>
      </c>
      <c r="C7" t="s">
        <v>26</v>
      </c>
      <c r="D7">
        <v>3</v>
      </c>
      <c r="E7">
        <v>4</v>
      </c>
      <c r="F7">
        <f>D7*E7</f>
        <v>12</v>
      </c>
      <c r="G7" s="6" t="str">
        <f>IF(F7&gt;=20,"Critical",IF(F7&gt;=15,"High",IF(F7&gt;=10,"Medium","Low")))</f>
        <v>Medium</v>
      </c>
      <c r="H7" t="s">
        <v>123</v>
      </c>
      <c r="J7" t="s">
        <v>124</v>
      </c>
      <c r="L7" t="s">
        <v>125</v>
      </c>
    </row>
    <row r="8" spans="1:14" x14ac:dyDescent="0.2">
      <c r="A8" t="s">
        <v>27</v>
      </c>
      <c r="B8" t="s">
        <v>15</v>
      </c>
      <c r="C8" t="s">
        <v>28</v>
      </c>
      <c r="D8">
        <v>3</v>
      </c>
      <c r="E8">
        <v>3</v>
      </c>
      <c r="F8">
        <f>D8*E8</f>
        <v>9</v>
      </c>
      <c r="G8" s="8" t="str">
        <f>IF(F8&gt;=20,"Critical",IF(F8&gt;=15,"High",IF(F8&gt;=10,"Medium","Low")))</f>
        <v>Low</v>
      </c>
      <c r="H8" t="s">
        <v>123</v>
      </c>
      <c r="J8" t="s">
        <v>124</v>
      </c>
      <c r="L8" t="s">
        <v>125</v>
      </c>
    </row>
    <row r="9" spans="1:14" x14ac:dyDescent="0.2">
      <c r="A9" t="s">
        <v>29</v>
      </c>
      <c r="B9" t="s">
        <v>15</v>
      </c>
      <c r="C9" t="s">
        <v>30</v>
      </c>
      <c r="D9">
        <v>2</v>
      </c>
      <c r="E9">
        <v>4</v>
      </c>
      <c r="F9">
        <f>D9*E9</f>
        <v>8</v>
      </c>
      <c r="G9" s="8" t="str">
        <f>IF(F9&gt;=20,"Critical",IF(F9&gt;=15,"High",IF(F9&gt;=10,"Medium","Low")))</f>
        <v>Low</v>
      </c>
      <c r="H9" t="s">
        <v>123</v>
      </c>
      <c r="J9" t="s">
        <v>124</v>
      </c>
      <c r="L9" t="s">
        <v>125</v>
      </c>
    </row>
    <row r="10" spans="1:14" x14ac:dyDescent="0.2">
      <c r="A10" t="s">
        <v>31</v>
      </c>
      <c r="B10" t="s">
        <v>15</v>
      </c>
      <c r="C10" t="s">
        <v>32</v>
      </c>
      <c r="D10">
        <v>3</v>
      </c>
      <c r="E10">
        <v>5</v>
      </c>
      <c r="F10">
        <f>D10*E10</f>
        <v>15</v>
      </c>
      <c r="G10" s="7" t="str">
        <f>IF(F10&gt;=20,"Critical",IF(F10&gt;=15,"High",IF(F10&gt;=10,"Medium","Low")))</f>
        <v>High</v>
      </c>
      <c r="H10" t="s">
        <v>123</v>
      </c>
      <c r="J10" t="s">
        <v>124</v>
      </c>
      <c r="L10" t="s">
        <v>125</v>
      </c>
    </row>
    <row r="11" spans="1:14" x14ac:dyDescent="0.2">
      <c r="A11" t="s">
        <v>33</v>
      </c>
      <c r="B11" t="s">
        <v>15</v>
      </c>
      <c r="C11" t="s">
        <v>34</v>
      </c>
      <c r="D11">
        <v>2</v>
      </c>
      <c r="E11">
        <v>4</v>
      </c>
      <c r="F11">
        <f>D11*E11</f>
        <v>8</v>
      </c>
      <c r="G11" s="8" t="str">
        <f>IF(F11&gt;=20,"Critical",IF(F11&gt;=15,"High",IF(F11&gt;=10,"Medium","Low")))</f>
        <v>Low</v>
      </c>
      <c r="H11" t="s">
        <v>123</v>
      </c>
      <c r="J11" t="s">
        <v>124</v>
      </c>
      <c r="L11" t="s">
        <v>125</v>
      </c>
    </row>
    <row r="12" spans="1:14" x14ac:dyDescent="0.2">
      <c r="A12" t="s">
        <v>35</v>
      </c>
      <c r="B12" t="s">
        <v>36</v>
      </c>
      <c r="C12" t="s">
        <v>37</v>
      </c>
      <c r="D12">
        <v>4</v>
      </c>
      <c r="E12">
        <v>4</v>
      </c>
      <c r="F12">
        <f>D12*E12</f>
        <v>16</v>
      </c>
      <c r="G12" s="7" t="str">
        <f>IF(F12&gt;=20,"Critical",IF(F12&gt;=15,"High",IF(F12&gt;=10,"Medium","Low")))</f>
        <v>High</v>
      </c>
      <c r="H12" t="s">
        <v>123</v>
      </c>
      <c r="J12" t="s">
        <v>124</v>
      </c>
      <c r="L12" t="s">
        <v>125</v>
      </c>
    </row>
    <row r="13" spans="1:14" x14ac:dyDescent="0.2">
      <c r="A13" t="s">
        <v>38</v>
      </c>
      <c r="B13" t="s">
        <v>36</v>
      </c>
      <c r="C13" t="s">
        <v>39</v>
      </c>
      <c r="D13">
        <v>3</v>
      </c>
      <c r="E13">
        <v>3</v>
      </c>
      <c r="F13">
        <f>D13*E13</f>
        <v>9</v>
      </c>
      <c r="G13" s="8" t="str">
        <f>IF(F13&gt;=20,"Critical",IF(F13&gt;=15,"High",IF(F13&gt;=10,"Medium","Low")))</f>
        <v>Low</v>
      </c>
      <c r="H13" t="s">
        <v>123</v>
      </c>
      <c r="J13" t="s">
        <v>124</v>
      </c>
      <c r="L13" t="s">
        <v>125</v>
      </c>
    </row>
    <row r="14" spans="1:14" x14ac:dyDescent="0.2">
      <c r="A14" t="s">
        <v>40</v>
      </c>
      <c r="B14" t="s">
        <v>36</v>
      </c>
      <c r="C14" t="s">
        <v>41</v>
      </c>
      <c r="D14">
        <v>3</v>
      </c>
      <c r="E14">
        <v>3</v>
      </c>
      <c r="F14">
        <f>D14*E14</f>
        <v>9</v>
      </c>
      <c r="G14" s="8" t="str">
        <f>IF(F14&gt;=20,"Critical",IF(F14&gt;=15,"High",IF(F14&gt;=10,"Medium","Low")))</f>
        <v>Low</v>
      </c>
      <c r="H14" t="s">
        <v>123</v>
      </c>
      <c r="J14" t="s">
        <v>124</v>
      </c>
      <c r="L14" t="s">
        <v>125</v>
      </c>
    </row>
    <row r="15" spans="1:14" x14ac:dyDescent="0.2">
      <c r="A15" t="s">
        <v>42</v>
      </c>
      <c r="B15" t="s">
        <v>36</v>
      </c>
      <c r="C15" t="s">
        <v>43</v>
      </c>
      <c r="D15">
        <v>3</v>
      </c>
      <c r="E15">
        <v>4</v>
      </c>
      <c r="F15">
        <f>D15*E15</f>
        <v>12</v>
      </c>
      <c r="G15" s="6" t="str">
        <f>IF(F15&gt;=20,"Critical",IF(F15&gt;=15,"High",IF(F15&gt;=10,"Medium","Low")))</f>
        <v>Medium</v>
      </c>
      <c r="H15" t="s">
        <v>123</v>
      </c>
      <c r="J15" t="s">
        <v>124</v>
      </c>
      <c r="L15" t="s">
        <v>125</v>
      </c>
    </row>
    <row r="16" spans="1:14" x14ac:dyDescent="0.2">
      <c r="A16" t="s">
        <v>44</v>
      </c>
      <c r="B16" t="s">
        <v>36</v>
      </c>
      <c r="C16" t="s">
        <v>45</v>
      </c>
      <c r="D16">
        <v>3</v>
      </c>
      <c r="E16">
        <v>4</v>
      </c>
      <c r="F16">
        <f>D16*E16</f>
        <v>12</v>
      </c>
      <c r="G16" s="6" t="str">
        <f>IF(F16&gt;=20,"Critical",IF(F16&gt;=15,"High",IF(F16&gt;=10,"Medium","Low")))</f>
        <v>Medium</v>
      </c>
      <c r="H16" t="s">
        <v>123</v>
      </c>
      <c r="J16" t="s">
        <v>124</v>
      </c>
      <c r="L16" t="s">
        <v>125</v>
      </c>
    </row>
    <row r="17" spans="1:12" x14ac:dyDescent="0.2">
      <c r="A17" t="s">
        <v>46</v>
      </c>
      <c r="B17" t="s">
        <v>47</v>
      </c>
      <c r="C17" t="s">
        <v>48</v>
      </c>
      <c r="D17">
        <v>4</v>
      </c>
      <c r="E17">
        <v>5</v>
      </c>
      <c r="F17">
        <f>D17*E17</f>
        <v>20</v>
      </c>
      <c r="G17" s="5" t="str">
        <f>IF(F17&gt;=20,"Critical",IF(F17&gt;=15,"High",IF(F17&gt;=10,"Medium","Low")))</f>
        <v>Critical</v>
      </c>
      <c r="H17" t="s">
        <v>123</v>
      </c>
      <c r="J17" t="s">
        <v>124</v>
      </c>
      <c r="L17" t="s">
        <v>125</v>
      </c>
    </row>
    <row r="18" spans="1:12" x14ac:dyDescent="0.2">
      <c r="A18" t="s">
        <v>49</v>
      </c>
      <c r="B18" t="s">
        <v>47</v>
      </c>
      <c r="C18" t="s">
        <v>50</v>
      </c>
      <c r="D18">
        <v>3</v>
      </c>
      <c r="E18">
        <v>4</v>
      </c>
      <c r="F18">
        <f>D18*E18</f>
        <v>12</v>
      </c>
      <c r="G18" s="6" t="str">
        <f>IF(F18&gt;=20,"Critical",IF(F18&gt;=15,"High",IF(F18&gt;=10,"Medium","Low")))</f>
        <v>Medium</v>
      </c>
      <c r="H18" t="s">
        <v>123</v>
      </c>
      <c r="J18" t="s">
        <v>124</v>
      </c>
      <c r="L18" t="s">
        <v>125</v>
      </c>
    </row>
    <row r="19" spans="1:12" x14ac:dyDescent="0.2">
      <c r="A19" t="s">
        <v>51</v>
      </c>
      <c r="B19" t="s">
        <v>47</v>
      </c>
      <c r="C19" t="s">
        <v>52</v>
      </c>
      <c r="D19">
        <v>4</v>
      </c>
      <c r="E19">
        <v>3</v>
      </c>
      <c r="F19">
        <f>D19*E19</f>
        <v>12</v>
      </c>
      <c r="G19" s="6" t="str">
        <f>IF(F19&gt;=20,"Critical",IF(F19&gt;=15,"High",IF(F19&gt;=10,"Medium","Low")))</f>
        <v>Medium</v>
      </c>
      <c r="H19" t="s">
        <v>123</v>
      </c>
      <c r="J19" t="s">
        <v>124</v>
      </c>
      <c r="L19" t="s">
        <v>125</v>
      </c>
    </row>
    <row r="20" spans="1:12" x14ac:dyDescent="0.2">
      <c r="A20" t="s">
        <v>53</v>
      </c>
      <c r="B20" t="s">
        <v>47</v>
      </c>
      <c r="C20" t="s">
        <v>54</v>
      </c>
      <c r="D20">
        <v>3</v>
      </c>
      <c r="E20">
        <v>5</v>
      </c>
      <c r="F20">
        <f>D20*E20</f>
        <v>15</v>
      </c>
      <c r="G20" s="7" t="str">
        <f>IF(F20&gt;=20,"Critical",IF(F20&gt;=15,"High",IF(F20&gt;=10,"Medium","Low")))</f>
        <v>High</v>
      </c>
      <c r="H20" t="s">
        <v>123</v>
      </c>
      <c r="J20" t="s">
        <v>124</v>
      </c>
      <c r="L20" t="s">
        <v>125</v>
      </c>
    </row>
    <row r="21" spans="1:12" x14ac:dyDescent="0.2">
      <c r="A21" t="s">
        <v>55</v>
      </c>
      <c r="B21" t="s">
        <v>47</v>
      </c>
      <c r="C21" t="s">
        <v>56</v>
      </c>
      <c r="D21">
        <v>3</v>
      </c>
      <c r="E21">
        <v>3</v>
      </c>
      <c r="F21">
        <f>D21*E21</f>
        <v>9</v>
      </c>
      <c r="G21" s="8" t="str">
        <f>IF(F21&gt;=20,"Critical",IF(F21&gt;=15,"High",IF(F21&gt;=10,"Medium","Low")))</f>
        <v>Low</v>
      </c>
      <c r="H21" t="s">
        <v>123</v>
      </c>
      <c r="J21" t="s">
        <v>124</v>
      </c>
      <c r="L21" t="s">
        <v>125</v>
      </c>
    </row>
    <row r="22" spans="1:12" x14ac:dyDescent="0.2">
      <c r="A22" t="s">
        <v>57</v>
      </c>
      <c r="B22" t="s">
        <v>58</v>
      </c>
      <c r="C22" t="s">
        <v>59</v>
      </c>
      <c r="D22">
        <v>4</v>
      </c>
      <c r="E22">
        <v>4</v>
      </c>
      <c r="F22">
        <f>D22*E22</f>
        <v>16</v>
      </c>
      <c r="G22" s="7" t="str">
        <f>IF(F22&gt;=20,"Critical",IF(F22&gt;=15,"High",IF(F22&gt;=10,"Medium","Low")))</f>
        <v>High</v>
      </c>
      <c r="H22" t="s">
        <v>123</v>
      </c>
      <c r="J22" t="s">
        <v>124</v>
      </c>
      <c r="L22" t="s">
        <v>125</v>
      </c>
    </row>
    <row r="23" spans="1:12" x14ac:dyDescent="0.2">
      <c r="A23" t="s">
        <v>60</v>
      </c>
      <c r="B23" t="s">
        <v>58</v>
      </c>
      <c r="C23" t="s">
        <v>61</v>
      </c>
      <c r="D23">
        <v>4</v>
      </c>
      <c r="E23">
        <v>4</v>
      </c>
      <c r="F23">
        <f>D23*E23</f>
        <v>16</v>
      </c>
      <c r="G23" s="7" t="str">
        <f>IF(F23&gt;=20,"Critical",IF(F23&gt;=15,"High",IF(F23&gt;=10,"Medium","Low")))</f>
        <v>High</v>
      </c>
      <c r="H23" t="s">
        <v>123</v>
      </c>
      <c r="J23" t="s">
        <v>124</v>
      </c>
      <c r="L23" t="s">
        <v>125</v>
      </c>
    </row>
    <row r="24" spans="1:12" x14ac:dyDescent="0.2">
      <c r="A24" t="s">
        <v>62</v>
      </c>
      <c r="B24" t="s">
        <v>58</v>
      </c>
      <c r="C24" t="s">
        <v>63</v>
      </c>
      <c r="D24">
        <v>3</v>
      </c>
      <c r="E24">
        <v>4</v>
      </c>
      <c r="F24">
        <f>D24*E24</f>
        <v>12</v>
      </c>
      <c r="G24" s="6" t="str">
        <f>IF(F24&gt;=20,"Critical",IF(F24&gt;=15,"High",IF(F24&gt;=10,"Medium","Low")))</f>
        <v>Medium</v>
      </c>
      <c r="H24" t="s">
        <v>123</v>
      </c>
      <c r="J24" t="s">
        <v>124</v>
      </c>
      <c r="L24" t="s">
        <v>125</v>
      </c>
    </row>
    <row r="25" spans="1:12" x14ac:dyDescent="0.2">
      <c r="A25" t="s">
        <v>64</v>
      </c>
      <c r="B25" t="s">
        <v>58</v>
      </c>
      <c r="C25" t="s">
        <v>65</v>
      </c>
      <c r="D25">
        <v>5</v>
      </c>
      <c r="E25">
        <v>3</v>
      </c>
      <c r="F25">
        <f>D25*E25</f>
        <v>15</v>
      </c>
      <c r="G25" s="7" t="str">
        <f>IF(F25&gt;=20,"Critical",IF(F25&gt;=15,"High",IF(F25&gt;=10,"Medium","Low")))</f>
        <v>High</v>
      </c>
      <c r="H25" t="s">
        <v>123</v>
      </c>
      <c r="J25" t="s">
        <v>124</v>
      </c>
      <c r="L25" t="s">
        <v>125</v>
      </c>
    </row>
    <row r="26" spans="1:12" x14ac:dyDescent="0.2">
      <c r="A26" t="s">
        <v>66</v>
      </c>
      <c r="B26" t="s">
        <v>58</v>
      </c>
      <c r="C26" t="s">
        <v>67</v>
      </c>
      <c r="D26">
        <v>3</v>
      </c>
      <c r="E26">
        <v>5</v>
      </c>
      <c r="F26">
        <f>D26*E26</f>
        <v>15</v>
      </c>
      <c r="G26" s="7" t="str">
        <f>IF(F26&gt;=20,"Critical",IF(F26&gt;=15,"High",IF(F26&gt;=10,"Medium","Low")))</f>
        <v>High</v>
      </c>
      <c r="H26" t="s">
        <v>123</v>
      </c>
      <c r="J26" t="s">
        <v>124</v>
      </c>
      <c r="L26" t="s">
        <v>125</v>
      </c>
    </row>
    <row r="27" spans="1:12" x14ac:dyDescent="0.2">
      <c r="A27" t="s">
        <v>68</v>
      </c>
      <c r="B27" t="s">
        <v>69</v>
      </c>
      <c r="C27" t="s">
        <v>70</v>
      </c>
      <c r="D27">
        <v>2</v>
      </c>
      <c r="E27">
        <v>5</v>
      </c>
      <c r="F27">
        <f>D27*E27</f>
        <v>10</v>
      </c>
      <c r="G27" s="6" t="str">
        <f>IF(F27&gt;=20,"Critical",IF(F27&gt;=15,"High",IF(F27&gt;=10,"Medium","Low")))</f>
        <v>Medium</v>
      </c>
      <c r="H27" t="s">
        <v>123</v>
      </c>
      <c r="J27" t="s">
        <v>124</v>
      </c>
      <c r="L27" t="s">
        <v>125</v>
      </c>
    </row>
    <row r="28" spans="1:12" x14ac:dyDescent="0.2">
      <c r="A28" t="s">
        <v>71</v>
      </c>
      <c r="B28" t="s">
        <v>69</v>
      </c>
      <c r="C28" t="s">
        <v>72</v>
      </c>
      <c r="D28">
        <v>2</v>
      </c>
      <c r="E28">
        <v>5</v>
      </c>
      <c r="F28">
        <f>D28*E28</f>
        <v>10</v>
      </c>
      <c r="G28" s="6" t="str">
        <f>IF(F28&gt;=20,"Critical",IF(F28&gt;=15,"High",IF(F28&gt;=10,"Medium","Low")))</f>
        <v>Medium</v>
      </c>
      <c r="H28" t="s">
        <v>123</v>
      </c>
      <c r="J28" t="s">
        <v>124</v>
      </c>
      <c r="L28" t="s">
        <v>125</v>
      </c>
    </row>
    <row r="29" spans="1:12" x14ac:dyDescent="0.2">
      <c r="A29" t="s">
        <v>73</v>
      </c>
      <c r="B29" t="s">
        <v>69</v>
      </c>
      <c r="C29" t="s">
        <v>74</v>
      </c>
      <c r="D29">
        <v>2</v>
      </c>
      <c r="E29">
        <v>5</v>
      </c>
      <c r="F29">
        <f>D29*E29</f>
        <v>10</v>
      </c>
      <c r="G29" s="6" t="str">
        <f>IF(F29&gt;=20,"Critical",IF(F29&gt;=15,"High",IF(F29&gt;=10,"Medium","Low")))</f>
        <v>Medium</v>
      </c>
      <c r="H29" t="s">
        <v>123</v>
      </c>
      <c r="J29" t="s">
        <v>124</v>
      </c>
      <c r="L29" t="s">
        <v>125</v>
      </c>
    </row>
    <row r="30" spans="1:12" x14ac:dyDescent="0.2">
      <c r="A30" t="s">
        <v>75</v>
      </c>
      <c r="B30" t="s">
        <v>69</v>
      </c>
      <c r="C30" t="s">
        <v>76</v>
      </c>
      <c r="D30">
        <v>3</v>
      </c>
      <c r="E30">
        <v>4</v>
      </c>
      <c r="F30">
        <f>D30*E30</f>
        <v>12</v>
      </c>
      <c r="G30" s="6" t="str">
        <f>IF(F30&gt;=20,"Critical",IF(F30&gt;=15,"High",IF(F30&gt;=10,"Medium","Low")))</f>
        <v>Medium</v>
      </c>
      <c r="H30" t="s">
        <v>123</v>
      </c>
      <c r="J30" t="s">
        <v>124</v>
      </c>
      <c r="L30" t="s">
        <v>125</v>
      </c>
    </row>
    <row r="31" spans="1:12" x14ac:dyDescent="0.2">
      <c r="A31" t="s">
        <v>77</v>
      </c>
      <c r="B31" t="s">
        <v>69</v>
      </c>
      <c r="C31" t="s">
        <v>78</v>
      </c>
      <c r="D31">
        <v>3</v>
      </c>
      <c r="E31">
        <v>4</v>
      </c>
      <c r="F31">
        <f>D31*E31</f>
        <v>12</v>
      </c>
      <c r="G31" s="6" t="str">
        <f>IF(F31&gt;=20,"Critical",IF(F31&gt;=15,"High",IF(F31&gt;=10,"Medium","Low")))</f>
        <v>Medium</v>
      </c>
      <c r="H31" t="s">
        <v>123</v>
      </c>
      <c r="J31" t="s">
        <v>124</v>
      </c>
      <c r="L31" t="s">
        <v>125</v>
      </c>
    </row>
    <row r="32" spans="1:12" x14ac:dyDescent="0.2">
      <c r="A32" t="s">
        <v>79</v>
      </c>
      <c r="B32" t="s">
        <v>80</v>
      </c>
      <c r="C32" t="s">
        <v>81</v>
      </c>
      <c r="D32">
        <v>3</v>
      </c>
      <c r="E32">
        <v>5</v>
      </c>
      <c r="F32">
        <f>D32*E32</f>
        <v>15</v>
      </c>
      <c r="G32" s="7" t="str">
        <f>IF(F32&gt;=20,"Critical",IF(F32&gt;=15,"High",IF(F32&gt;=10,"Medium","Low")))</f>
        <v>High</v>
      </c>
      <c r="H32" t="s">
        <v>123</v>
      </c>
      <c r="J32" t="s">
        <v>124</v>
      </c>
      <c r="L32" t="s">
        <v>125</v>
      </c>
    </row>
    <row r="33" spans="1:12" x14ac:dyDescent="0.2">
      <c r="A33" t="s">
        <v>82</v>
      </c>
      <c r="B33" t="s">
        <v>80</v>
      </c>
      <c r="C33" t="s">
        <v>83</v>
      </c>
      <c r="D33">
        <v>3</v>
      </c>
      <c r="E33">
        <v>5</v>
      </c>
      <c r="F33">
        <f>D33*E33</f>
        <v>15</v>
      </c>
      <c r="G33" s="7" t="str">
        <f>IF(F33&gt;=20,"Critical",IF(F33&gt;=15,"High",IF(F33&gt;=10,"Medium","Low")))</f>
        <v>High</v>
      </c>
      <c r="H33" t="s">
        <v>123</v>
      </c>
      <c r="J33" t="s">
        <v>124</v>
      </c>
      <c r="L33" t="s">
        <v>125</v>
      </c>
    </row>
    <row r="34" spans="1:12" x14ac:dyDescent="0.2">
      <c r="A34" t="s">
        <v>84</v>
      </c>
      <c r="B34" t="s">
        <v>80</v>
      </c>
      <c r="C34" t="s">
        <v>85</v>
      </c>
      <c r="D34">
        <v>4</v>
      </c>
      <c r="E34">
        <v>4</v>
      </c>
      <c r="F34">
        <f>D34*E34</f>
        <v>16</v>
      </c>
      <c r="G34" s="7" t="str">
        <f>IF(F34&gt;=20,"Critical",IF(F34&gt;=15,"High",IF(F34&gt;=10,"Medium","Low")))</f>
        <v>High</v>
      </c>
      <c r="H34" t="s">
        <v>123</v>
      </c>
      <c r="J34" t="s">
        <v>124</v>
      </c>
      <c r="L34" t="s">
        <v>125</v>
      </c>
    </row>
    <row r="35" spans="1:12" x14ac:dyDescent="0.2">
      <c r="A35" t="s">
        <v>86</v>
      </c>
      <c r="B35" t="s">
        <v>80</v>
      </c>
      <c r="C35" t="s">
        <v>87</v>
      </c>
      <c r="D35">
        <v>3</v>
      </c>
      <c r="E35">
        <v>4</v>
      </c>
      <c r="F35">
        <f>D35*E35</f>
        <v>12</v>
      </c>
      <c r="G35" s="6" t="str">
        <f>IF(F35&gt;=20,"Critical",IF(F35&gt;=15,"High",IF(F35&gt;=10,"Medium","Low")))</f>
        <v>Medium</v>
      </c>
      <c r="H35" t="s">
        <v>123</v>
      </c>
      <c r="J35" t="s">
        <v>124</v>
      </c>
      <c r="L35" t="s">
        <v>125</v>
      </c>
    </row>
    <row r="36" spans="1:12" x14ac:dyDescent="0.2">
      <c r="A36" t="s">
        <v>88</v>
      </c>
      <c r="B36" t="s">
        <v>80</v>
      </c>
      <c r="C36" t="s">
        <v>89</v>
      </c>
      <c r="D36">
        <v>2</v>
      </c>
      <c r="E36">
        <v>5</v>
      </c>
      <c r="F36">
        <f>D36*E36</f>
        <v>10</v>
      </c>
      <c r="G36" s="6" t="str">
        <f>IF(F36&gt;=20,"Critical",IF(F36&gt;=15,"High",IF(F36&gt;=10,"Medium","Low")))</f>
        <v>Medium</v>
      </c>
      <c r="H36" t="s">
        <v>123</v>
      </c>
      <c r="J36" t="s">
        <v>124</v>
      </c>
      <c r="L36" t="s">
        <v>125</v>
      </c>
    </row>
    <row r="37" spans="1:12" x14ac:dyDescent="0.2">
      <c r="A37" t="s">
        <v>90</v>
      </c>
      <c r="B37" t="s">
        <v>91</v>
      </c>
      <c r="C37" t="s">
        <v>92</v>
      </c>
      <c r="D37">
        <v>4</v>
      </c>
      <c r="E37">
        <v>3</v>
      </c>
      <c r="F37">
        <f>D37*E37</f>
        <v>12</v>
      </c>
      <c r="G37" s="6" t="str">
        <f>IF(F37&gt;=20,"Critical",IF(F37&gt;=15,"High",IF(F37&gt;=10,"Medium","Low")))</f>
        <v>Medium</v>
      </c>
      <c r="H37" t="s">
        <v>123</v>
      </c>
      <c r="J37" t="s">
        <v>124</v>
      </c>
      <c r="L37" t="s">
        <v>125</v>
      </c>
    </row>
    <row r="38" spans="1:12" x14ac:dyDescent="0.2">
      <c r="A38" t="s">
        <v>93</v>
      </c>
      <c r="B38" t="s">
        <v>91</v>
      </c>
      <c r="C38" t="s">
        <v>94</v>
      </c>
      <c r="D38">
        <v>4</v>
      </c>
      <c r="E38">
        <v>3</v>
      </c>
      <c r="F38">
        <f>D38*E38</f>
        <v>12</v>
      </c>
      <c r="G38" s="6" t="str">
        <f>IF(F38&gt;=20,"Critical",IF(F38&gt;=15,"High",IF(F38&gt;=10,"Medium","Low")))</f>
        <v>Medium</v>
      </c>
      <c r="H38" t="s">
        <v>123</v>
      </c>
      <c r="J38" t="s">
        <v>124</v>
      </c>
      <c r="L38" t="s">
        <v>125</v>
      </c>
    </row>
    <row r="39" spans="1:12" x14ac:dyDescent="0.2">
      <c r="A39" t="s">
        <v>95</v>
      </c>
      <c r="B39" t="s">
        <v>91</v>
      </c>
      <c r="C39" t="s">
        <v>96</v>
      </c>
      <c r="D39">
        <v>3</v>
      </c>
      <c r="E39">
        <v>4</v>
      </c>
      <c r="F39">
        <f>D39*E39</f>
        <v>12</v>
      </c>
      <c r="G39" s="6" t="str">
        <f>IF(F39&gt;=20,"Critical",IF(F39&gt;=15,"High",IF(F39&gt;=10,"Medium","Low")))</f>
        <v>Medium</v>
      </c>
      <c r="H39" t="s">
        <v>123</v>
      </c>
      <c r="J39" t="s">
        <v>124</v>
      </c>
      <c r="L39" t="s">
        <v>125</v>
      </c>
    </row>
    <row r="40" spans="1:12" x14ac:dyDescent="0.2">
      <c r="A40" t="s">
        <v>97</v>
      </c>
      <c r="B40" t="s">
        <v>91</v>
      </c>
      <c r="C40" t="s">
        <v>98</v>
      </c>
      <c r="D40">
        <v>3</v>
      </c>
      <c r="E40">
        <v>4</v>
      </c>
      <c r="F40">
        <f>D40*E40</f>
        <v>12</v>
      </c>
      <c r="G40" s="6" t="str">
        <f>IF(F40&gt;=20,"Critical",IF(F40&gt;=15,"High",IF(F40&gt;=10,"Medium","Low")))</f>
        <v>Medium</v>
      </c>
      <c r="H40" t="s">
        <v>123</v>
      </c>
      <c r="J40" t="s">
        <v>124</v>
      </c>
      <c r="L40" t="s">
        <v>125</v>
      </c>
    </row>
    <row r="41" spans="1:12" x14ac:dyDescent="0.2">
      <c r="A41" t="s">
        <v>99</v>
      </c>
      <c r="B41" t="s">
        <v>91</v>
      </c>
      <c r="C41" t="s">
        <v>100</v>
      </c>
      <c r="D41">
        <v>3</v>
      </c>
      <c r="E41">
        <v>4</v>
      </c>
      <c r="F41">
        <f>D41*E41</f>
        <v>12</v>
      </c>
      <c r="G41" s="6" t="str">
        <f>IF(F41&gt;=20,"Critical",IF(F41&gt;=15,"High",IF(F41&gt;=10,"Medium","Low")))</f>
        <v>Medium</v>
      </c>
      <c r="H41" t="s">
        <v>123</v>
      </c>
      <c r="J41" t="s">
        <v>124</v>
      </c>
      <c r="L41" t="s">
        <v>125</v>
      </c>
    </row>
    <row r="42" spans="1:12" x14ac:dyDescent="0.2">
      <c r="A42" t="s">
        <v>101</v>
      </c>
      <c r="B42" t="s">
        <v>102</v>
      </c>
      <c r="C42" t="s">
        <v>103</v>
      </c>
      <c r="D42">
        <v>4</v>
      </c>
      <c r="E42">
        <v>3</v>
      </c>
      <c r="F42">
        <f>D42*E42</f>
        <v>12</v>
      </c>
      <c r="G42" s="6" t="str">
        <f>IF(F42&gt;=20,"Critical",IF(F42&gt;=15,"High",IF(F42&gt;=10,"Medium","Low")))</f>
        <v>Medium</v>
      </c>
      <c r="H42" t="s">
        <v>123</v>
      </c>
      <c r="J42" t="s">
        <v>124</v>
      </c>
      <c r="L42" t="s">
        <v>125</v>
      </c>
    </row>
    <row r="43" spans="1:12" x14ac:dyDescent="0.2">
      <c r="A43" t="s">
        <v>104</v>
      </c>
      <c r="B43" t="s">
        <v>102</v>
      </c>
      <c r="C43" t="s">
        <v>105</v>
      </c>
      <c r="D43">
        <v>3</v>
      </c>
      <c r="E43">
        <v>4</v>
      </c>
      <c r="F43">
        <f>D43*E43</f>
        <v>12</v>
      </c>
      <c r="G43" s="6" t="str">
        <f>IF(F43&gt;=20,"Critical",IF(F43&gt;=15,"High",IF(F43&gt;=10,"Medium","Low")))</f>
        <v>Medium</v>
      </c>
      <c r="H43" t="s">
        <v>123</v>
      </c>
      <c r="J43" t="s">
        <v>124</v>
      </c>
      <c r="L43" t="s">
        <v>125</v>
      </c>
    </row>
    <row r="44" spans="1:12" x14ac:dyDescent="0.2">
      <c r="A44" t="s">
        <v>106</v>
      </c>
      <c r="B44" t="s">
        <v>102</v>
      </c>
      <c r="C44" t="s">
        <v>107</v>
      </c>
      <c r="D44">
        <v>3</v>
      </c>
      <c r="E44">
        <v>4</v>
      </c>
      <c r="F44">
        <f>D44*E44</f>
        <v>12</v>
      </c>
      <c r="G44" s="6" t="str">
        <f>IF(F44&gt;=20,"Critical",IF(F44&gt;=15,"High",IF(F44&gt;=10,"Medium","Low")))</f>
        <v>Medium</v>
      </c>
      <c r="H44" t="s">
        <v>123</v>
      </c>
      <c r="J44" t="s">
        <v>124</v>
      </c>
      <c r="L44" t="s">
        <v>125</v>
      </c>
    </row>
    <row r="45" spans="1:12" x14ac:dyDescent="0.2">
      <c r="A45" t="s">
        <v>108</v>
      </c>
      <c r="B45" t="s">
        <v>102</v>
      </c>
      <c r="C45" t="s">
        <v>109</v>
      </c>
      <c r="D45">
        <v>3</v>
      </c>
      <c r="E45">
        <v>4</v>
      </c>
      <c r="F45">
        <f>D45*E45</f>
        <v>12</v>
      </c>
      <c r="G45" s="6" t="str">
        <f>IF(F45&gt;=20,"Critical",IF(F45&gt;=15,"High",IF(F45&gt;=10,"Medium","Low")))</f>
        <v>Medium</v>
      </c>
      <c r="H45" t="s">
        <v>123</v>
      </c>
      <c r="J45" t="s">
        <v>124</v>
      </c>
      <c r="L45" t="s">
        <v>125</v>
      </c>
    </row>
    <row r="46" spans="1:12" x14ac:dyDescent="0.2">
      <c r="A46" t="s">
        <v>110</v>
      </c>
      <c r="B46" t="s">
        <v>102</v>
      </c>
      <c r="C46" t="s">
        <v>111</v>
      </c>
      <c r="D46">
        <v>2</v>
      </c>
      <c r="E46">
        <v>5</v>
      </c>
      <c r="F46">
        <f>D46*E46</f>
        <v>10</v>
      </c>
      <c r="G46" s="6" t="str">
        <f>IF(F46&gt;=20,"Critical",IF(F46&gt;=15,"High",IF(F46&gt;=10,"Medium","Low")))</f>
        <v>Medium</v>
      </c>
      <c r="H46" t="s">
        <v>123</v>
      </c>
      <c r="J46" t="s">
        <v>124</v>
      </c>
      <c r="L46" t="s">
        <v>125</v>
      </c>
    </row>
    <row r="47" spans="1:12" x14ac:dyDescent="0.2">
      <c r="A47" t="s">
        <v>112</v>
      </c>
      <c r="B47" t="s">
        <v>113</v>
      </c>
      <c r="C47" t="s">
        <v>114</v>
      </c>
      <c r="D47">
        <v>3</v>
      </c>
      <c r="E47">
        <v>4</v>
      </c>
      <c r="F47">
        <f>D47*E47</f>
        <v>12</v>
      </c>
      <c r="G47" s="6" t="str">
        <f>IF(F47&gt;=20,"Critical",IF(F47&gt;=15,"High",IF(F47&gt;=10,"Medium","Low")))</f>
        <v>Medium</v>
      </c>
      <c r="H47" t="s">
        <v>123</v>
      </c>
      <c r="J47" t="s">
        <v>124</v>
      </c>
      <c r="L47" t="s">
        <v>125</v>
      </c>
    </row>
    <row r="48" spans="1:12" x14ac:dyDescent="0.2">
      <c r="A48" t="s">
        <v>115</v>
      </c>
      <c r="B48" t="s">
        <v>113</v>
      </c>
      <c r="C48" t="s">
        <v>116</v>
      </c>
      <c r="D48">
        <v>2</v>
      </c>
      <c r="E48">
        <v>4</v>
      </c>
      <c r="F48">
        <f>D48*E48</f>
        <v>8</v>
      </c>
      <c r="G48" s="8" t="str">
        <f>IF(F48&gt;=20,"Critical",IF(F48&gt;=15,"High",IF(F48&gt;=10,"Medium","Low")))</f>
        <v>Low</v>
      </c>
      <c r="H48" t="s">
        <v>123</v>
      </c>
      <c r="J48" t="s">
        <v>124</v>
      </c>
      <c r="L48" t="s">
        <v>125</v>
      </c>
    </row>
    <row r="49" spans="1:12" x14ac:dyDescent="0.2">
      <c r="A49" t="s">
        <v>117</v>
      </c>
      <c r="B49" t="s">
        <v>113</v>
      </c>
      <c r="C49" t="s">
        <v>118</v>
      </c>
      <c r="D49">
        <v>3</v>
      </c>
      <c r="E49">
        <v>5</v>
      </c>
      <c r="F49">
        <f>D49*E49</f>
        <v>15</v>
      </c>
      <c r="G49" s="7" t="str">
        <f>IF(F49&gt;=20,"Critical",IF(F49&gt;=15,"High",IF(F49&gt;=10,"Medium","Low")))</f>
        <v>High</v>
      </c>
      <c r="H49" t="s">
        <v>123</v>
      </c>
      <c r="J49" t="s">
        <v>124</v>
      </c>
      <c r="L49" t="s">
        <v>125</v>
      </c>
    </row>
    <row r="50" spans="1:12" x14ac:dyDescent="0.2">
      <c r="A50" t="s">
        <v>119</v>
      </c>
      <c r="B50" t="s">
        <v>113</v>
      </c>
      <c r="C50" t="s">
        <v>120</v>
      </c>
      <c r="D50">
        <v>3</v>
      </c>
      <c r="E50">
        <v>4</v>
      </c>
      <c r="F50">
        <f>D50*E50</f>
        <v>12</v>
      </c>
      <c r="G50" s="6" t="str">
        <f>IF(F50&gt;=20,"Critical",IF(F50&gt;=15,"High",IF(F50&gt;=10,"Medium","Low")))</f>
        <v>Medium</v>
      </c>
      <c r="H50" t="s">
        <v>123</v>
      </c>
      <c r="J50" t="s">
        <v>124</v>
      </c>
      <c r="L50" t="s">
        <v>125</v>
      </c>
    </row>
    <row r="51" spans="1:12" x14ac:dyDescent="0.2">
      <c r="A51" t="s">
        <v>121</v>
      </c>
      <c r="B51" t="s">
        <v>113</v>
      </c>
      <c r="C51" t="s">
        <v>122</v>
      </c>
      <c r="D51">
        <v>2</v>
      </c>
      <c r="E51">
        <v>3</v>
      </c>
      <c r="F51">
        <f>D51*E51</f>
        <v>6</v>
      </c>
      <c r="G51" s="8" t="str">
        <f>IF(F51&gt;=20,"Critical",IF(F51&gt;=15,"High",IF(F51&gt;=10,"Medium","Low")))</f>
        <v>Low</v>
      </c>
      <c r="H51" t="s">
        <v>123</v>
      </c>
      <c r="J51" t="s">
        <v>124</v>
      </c>
      <c r="L51" t="s">
        <v>125</v>
      </c>
    </row>
  </sheetData>
  <dataValidations count="3">
    <dataValidation type="whole" allowBlank="1" showInputMessage="1" showErrorMessage="1" sqref="D2:D51 E2:E51" xr:uid="{A9DC6BD9-91AD-2741-BFA7-BFEF2897AFAA}">
      <formula1>1</formula1>
      <formula2>5</formula2>
    </dataValidation>
    <dataValidation type="list" allowBlank="1" showInputMessage="1" showErrorMessage="1" sqref="J2:J51" xr:uid="{23AA7E68-A3EA-674E-B2D0-882DCC762EF1}">
      <formula1>"Open,In Progress,Mitigated,Closed"</formula1>
    </dataValidation>
    <dataValidation type="list" allowBlank="1" showInputMessage="1" showErrorMessage="1" sqref="L2:L51" xr:uid="{17B97C5A-4255-DF45-8245-9CB3FF1F3409}">
      <formula1>"Daily,Weekly,Monthly,Quarterly"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74FA-1200-E340-85CB-2DA52FCA660D}">
  <dimension ref="A2:I10"/>
  <sheetViews>
    <sheetView workbookViewId="0"/>
  </sheetViews>
  <sheetFormatPr baseColWidth="10" defaultRowHeight="16" x14ac:dyDescent="0.2"/>
  <sheetData>
    <row r="2" spans="1:9" ht="21" x14ac:dyDescent="0.25">
      <c r="B2" s="14" t="s">
        <v>161</v>
      </c>
    </row>
    <row r="5" spans="1:9" ht="19" x14ac:dyDescent="0.25">
      <c r="B5" s="15">
        <v>5</v>
      </c>
      <c r="C5" s="16">
        <f>COUNTIFS('Risk Register'!D:D,5,'Risk Register'!E:E,1)</f>
        <v>0</v>
      </c>
      <c r="D5" s="17">
        <f>COUNTIFS('Risk Register'!D:D,5,'Risk Register'!E:E,2)</f>
        <v>0</v>
      </c>
      <c r="E5" s="18">
        <f>COUNTIFS('Risk Register'!D:D,5,'Risk Register'!E:E,3)</f>
        <v>1</v>
      </c>
      <c r="F5" s="19">
        <f>COUNTIFS('Risk Register'!D:D,5,'Risk Register'!E:E,4)</f>
        <v>0</v>
      </c>
      <c r="G5" s="19">
        <f>COUNTIFS('Risk Register'!D:D,5,'Risk Register'!E:E,5)</f>
        <v>0</v>
      </c>
      <c r="I5" s="1" t="s">
        <v>163</v>
      </c>
    </row>
    <row r="6" spans="1:9" ht="40" customHeight="1" x14ac:dyDescent="0.25">
      <c r="A6" t="s">
        <v>162</v>
      </c>
      <c r="B6" s="15">
        <v>4</v>
      </c>
      <c r="C6" s="16">
        <f>COUNTIFS('Risk Register'!D:D,4,'Risk Register'!E:E,1)</f>
        <v>0</v>
      </c>
      <c r="D6" s="16">
        <f>COUNTIFS('Risk Register'!D:D,4,'Risk Register'!E:E,2)</f>
        <v>0</v>
      </c>
      <c r="E6" s="17">
        <f>COUNTIFS('Risk Register'!D:D,4,'Risk Register'!E:E,3)</f>
        <v>4</v>
      </c>
      <c r="F6" s="18">
        <f>COUNTIFS('Risk Register'!D:D,4,'Risk Register'!E:E,4)</f>
        <v>4</v>
      </c>
      <c r="G6" s="19">
        <f>COUNTIFS('Risk Register'!D:D,4,'Risk Register'!E:E,5)</f>
        <v>2</v>
      </c>
      <c r="H6" s="4"/>
      <c r="I6" t="s">
        <v>164</v>
      </c>
    </row>
    <row r="7" spans="1:9" ht="40" customHeight="1" x14ac:dyDescent="0.25">
      <c r="B7" s="15">
        <v>3</v>
      </c>
      <c r="C7" s="16">
        <f>COUNTIFS('Risk Register'!D:D,3,'Risk Register'!E:E,1)</f>
        <v>0</v>
      </c>
      <c r="D7" s="16">
        <f>COUNTIFS('Risk Register'!D:D,3,'Risk Register'!E:E,2)</f>
        <v>0</v>
      </c>
      <c r="E7" s="16">
        <f>COUNTIFS('Risk Register'!D:D,3,'Risk Register'!E:E,3)</f>
        <v>4</v>
      </c>
      <c r="F7" s="17">
        <f>COUNTIFS('Risk Register'!D:D,3,'Risk Register'!E:E,4)</f>
        <v>18</v>
      </c>
      <c r="G7" s="18">
        <f>COUNTIFS('Risk Register'!D:D,3,'Risk Register'!E:E,5)</f>
        <v>7</v>
      </c>
      <c r="H7" s="7"/>
      <c r="I7" t="s">
        <v>165</v>
      </c>
    </row>
    <row r="8" spans="1:9" ht="40" customHeight="1" x14ac:dyDescent="0.25">
      <c r="B8" s="15">
        <v>2</v>
      </c>
      <c r="C8" s="16">
        <f>COUNTIFS('Risk Register'!D:D,2,'Risk Register'!E:E,1)</f>
        <v>0</v>
      </c>
      <c r="D8" s="16">
        <f>COUNTIFS('Risk Register'!D:D,2,'Risk Register'!E:E,2)</f>
        <v>0</v>
      </c>
      <c r="E8" s="16">
        <f>COUNTIFS('Risk Register'!D:D,2,'Risk Register'!E:E,3)</f>
        <v>2</v>
      </c>
      <c r="F8" s="16">
        <f>COUNTIFS('Risk Register'!D:D,2,'Risk Register'!E:E,4)</f>
        <v>3</v>
      </c>
      <c r="G8" s="17">
        <f>COUNTIFS('Risk Register'!D:D,2,'Risk Register'!E:E,5)</f>
        <v>5</v>
      </c>
      <c r="H8" s="6"/>
      <c r="I8" t="s">
        <v>166</v>
      </c>
    </row>
    <row r="9" spans="1:9" ht="40" customHeight="1" x14ac:dyDescent="0.25">
      <c r="B9" s="15">
        <v>1</v>
      </c>
      <c r="C9" s="16">
        <f>COUNTIFS('Risk Register'!D:D,1,'Risk Register'!E:E,1)</f>
        <v>0</v>
      </c>
      <c r="D9" s="16">
        <f>COUNTIFS('Risk Register'!D:D,1,'Risk Register'!E:E,2)</f>
        <v>0</v>
      </c>
      <c r="E9" s="16">
        <f>COUNTIFS('Risk Register'!D:D,1,'Risk Register'!E:E,3)</f>
        <v>0</v>
      </c>
      <c r="F9" s="16">
        <f>COUNTIFS('Risk Register'!D:D,1,'Risk Register'!E:E,4)</f>
        <v>0</v>
      </c>
      <c r="G9" s="16">
        <f>COUNTIFS('Risk Register'!D:D,1,'Risk Register'!E:E,5)</f>
        <v>0</v>
      </c>
      <c r="H9" s="8"/>
      <c r="I9" t="s">
        <v>167</v>
      </c>
    </row>
    <row r="10" spans="1:9" ht="40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E7D7-E1C7-FB44-B3E9-CE45BF9BBFA5}">
  <dimension ref="B2:F17"/>
  <sheetViews>
    <sheetView workbookViewId="0"/>
  </sheetViews>
  <sheetFormatPr baseColWidth="10" defaultRowHeight="16" x14ac:dyDescent="0.2"/>
  <sheetData>
    <row r="2" spans="2:6" ht="24" x14ac:dyDescent="0.3">
      <c r="B2" s="9" t="s">
        <v>138</v>
      </c>
    </row>
    <row r="5" spans="2:6" ht="19" x14ac:dyDescent="0.25">
      <c r="B5" s="1" t="s">
        <v>139</v>
      </c>
      <c r="C5" s="1">
        <f>COUNTA('Risk Register'!A:A)-1</f>
        <v>50</v>
      </c>
      <c r="E5" s="12" t="s">
        <v>151</v>
      </c>
    </row>
    <row r="6" spans="2:6" x14ac:dyDescent="0.2">
      <c r="B6" s="1" t="s">
        <v>140</v>
      </c>
      <c r="C6" s="10">
        <f>COUNTIF('Risk Register'!G:G,"Critical")</f>
        <v>2</v>
      </c>
    </row>
    <row r="7" spans="2:6" x14ac:dyDescent="0.2">
      <c r="B7" s="1" t="s">
        <v>141</v>
      </c>
      <c r="C7" s="1">
        <f>COUNTIF('Risk Register'!G:G,"High")</f>
        <v>12</v>
      </c>
      <c r="E7" t="s">
        <v>152</v>
      </c>
      <c r="F7">
        <f>COUNTIF('Risk Register'!B:B,"Technical")</f>
        <v>10</v>
      </c>
    </row>
    <row r="8" spans="2:6" x14ac:dyDescent="0.2">
      <c r="B8" s="1" t="s">
        <v>142</v>
      </c>
      <c r="C8" s="1">
        <f>COUNTIF('Risk Register'!G:G,"Medium")</f>
        <v>27</v>
      </c>
      <c r="E8" t="s">
        <v>153</v>
      </c>
      <c r="F8">
        <f>COUNTIF('Risk Register'!B:B,"Integration")</f>
        <v>5</v>
      </c>
    </row>
    <row r="9" spans="2:6" x14ac:dyDescent="0.2">
      <c r="B9" s="1" t="s">
        <v>143</v>
      </c>
      <c r="C9" s="1">
        <f>COUNTIF('Risk Register'!G:G,"Low")</f>
        <v>9</v>
      </c>
      <c r="E9" t="s">
        <v>154</v>
      </c>
      <c r="F9">
        <f>COUNTIF('Risk Register'!B:B,"Data Quality")</f>
        <v>5</v>
      </c>
    </row>
    <row r="10" spans="2:6" x14ac:dyDescent="0.2">
      <c r="B10" s="1" t="s">
        <v>144</v>
      </c>
      <c r="C10" s="11">
        <f>AVERAGE('Risk Register'!F:F)</f>
        <v>12.2</v>
      </c>
      <c r="E10" t="s">
        <v>155</v>
      </c>
      <c r="F10">
        <f>COUNTIF('Risk Register'!B:B,"Change Management")</f>
        <v>5</v>
      </c>
    </row>
    <row r="11" spans="2:6" x14ac:dyDescent="0.2">
      <c r="E11" t="s">
        <v>156</v>
      </c>
      <c r="F11">
        <f>COUNTIF('Risk Register'!B:B,"Security")</f>
        <v>5</v>
      </c>
    </row>
    <row r="12" spans="2:6" ht="19" x14ac:dyDescent="0.25">
      <c r="B12" s="13" t="s">
        <v>145</v>
      </c>
      <c r="E12" t="s">
        <v>157</v>
      </c>
      <c r="F12">
        <f>COUNTIF('Risk Register'!B:B,"Compliance")</f>
        <v>5</v>
      </c>
    </row>
    <row r="13" spans="2:6" x14ac:dyDescent="0.2">
      <c r="B13" t="s">
        <v>146</v>
      </c>
      <c r="E13" t="s">
        <v>158</v>
      </c>
      <c r="F13">
        <f>COUNTIF('Risk Register'!B:B,"Financial")</f>
        <v>5</v>
      </c>
    </row>
    <row r="14" spans="2:6" x14ac:dyDescent="0.2">
      <c r="B14" t="s">
        <v>147</v>
      </c>
      <c r="E14" t="s">
        <v>159</v>
      </c>
      <c r="F14">
        <f>COUNTIF('Risk Register'!B:B,"Operational")</f>
        <v>5</v>
      </c>
    </row>
    <row r="15" spans="2:6" x14ac:dyDescent="0.2">
      <c r="B15" t="s">
        <v>148</v>
      </c>
      <c r="E15" t="s">
        <v>160</v>
      </c>
      <c r="F15">
        <f>COUNTIF('Risk Register'!B:B,"Strategic")</f>
        <v>5</v>
      </c>
    </row>
    <row r="16" spans="2:6" x14ac:dyDescent="0.2">
      <c r="B16" t="s">
        <v>149</v>
      </c>
    </row>
    <row r="17" spans="2:2" x14ac:dyDescent="0.2">
      <c r="B17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D5DC-EA08-9046-BC34-B891D4CAC1AF}">
  <dimension ref="A1:G1"/>
  <sheetViews>
    <sheetView workbookViewId="0"/>
  </sheetViews>
  <sheetFormatPr baseColWidth="10" defaultRowHeight="16" x14ac:dyDescent="0.2"/>
  <cols>
    <col min="1" max="1" width="10.5" bestFit="1" customWidth="1"/>
    <col min="2" max="2" width="12.5" bestFit="1" customWidth="1"/>
    <col min="3" max="3" width="13.6640625" bestFit="1" customWidth="1"/>
    <col min="4" max="4" width="10.5" bestFit="1" customWidth="1"/>
    <col min="5" max="5" width="10.6640625" bestFit="1" customWidth="1"/>
    <col min="6" max="6" width="11.6640625" bestFit="1" customWidth="1"/>
    <col min="7" max="7" width="8.33203125" bestFit="1" customWidth="1"/>
  </cols>
  <sheetData>
    <row r="1" spans="1:7" x14ac:dyDescent="0.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130</v>
      </c>
      <c r="F1" s="2" t="s">
        <v>131</v>
      </c>
      <c r="G1" s="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0C5F-1F4D-B54B-A15A-5B775BB98EB6}">
  <dimension ref="A1:F5"/>
  <sheetViews>
    <sheetView workbookViewId="0"/>
  </sheetViews>
  <sheetFormatPr baseColWidth="10" defaultRowHeight="16" x14ac:dyDescent="0.2"/>
  <cols>
    <col min="1" max="1" width="9.5" bestFit="1" customWidth="1"/>
    <col min="2" max="2" width="9.6640625" bestFit="1" customWidth="1"/>
    <col min="3" max="3" width="11" bestFit="1" customWidth="1"/>
    <col min="4" max="4" width="13.6640625" bestFit="1" customWidth="1"/>
    <col min="5" max="5" width="9.5" bestFit="1" customWidth="1"/>
    <col min="6" max="6" width="12.1640625" bestFit="1" customWidth="1"/>
  </cols>
  <sheetData>
    <row r="1" spans="1:6" x14ac:dyDescent="0.2">
      <c r="A1" s="2" t="s">
        <v>6</v>
      </c>
      <c r="B1" s="2" t="s">
        <v>133</v>
      </c>
      <c r="C1" s="2" t="s">
        <v>134</v>
      </c>
      <c r="D1" s="2" t="s">
        <v>135</v>
      </c>
      <c r="E1" s="2" t="s">
        <v>136</v>
      </c>
      <c r="F1" s="2" t="s">
        <v>137</v>
      </c>
    </row>
    <row r="2" spans="1:6" x14ac:dyDescent="0.2">
      <c r="E2" t="e">
        <v>#N/A</v>
      </c>
      <c r="F2" t="e">
        <v>#N/A</v>
      </c>
    </row>
    <row r="3" spans="1:6" x14ac:dyDescent="0.2">
      <c r="E3" t="e">
        <v>#N/A</v>
      </c>
      <c r="F3" t="e">
        <v>#N/A</v>
      </c>
    </row>
    <row r="4" spans="1:6" x14ac:dyDescent="0.2">
      <c r="E4" t="e">
        <v>#N/A</v>
      </c>
      <c r="F4" t="e">
        <v>#N/A</v>
      </c>
    </row>
    <row r="5" spans="1:6" x14ac:dyDescent="0.2">
      <c r="E5" t="e">
        <v>#N/A</v>
      </c>
      <c r="F5" t="e"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95974-15E2-454D-B897-2F9147B44E8F}">
  <dimension ref="B2:B20"/>
  <sheetViews>
    <sheetView tabSelected="1" workbookViewId="0"/>
  </sheetViews>
  <sheetFormatPr baseColWidth="10" defaultRowHeight="16" x14ac:dyDescent="0.2"/>
  <cols>
    <col min="2" max="2" width="80.83203125" customWidth="1"/>
  </cols>
  <sheetData>
    <row r="2" spans="2:2" ht="26" x14ac:dyDescent="0.3">
      <c r="B2" s="20" t="s">
        <v>168</v>
      </c>
    </row>
    <row r="3" spans="2:2" x14ac:dyDescent="0.2">
      <c r="B3" s="21" t="s">
        <v>169</v>
      </c>
    </row>
    <row r="5" spans="2:2" ht="19" x14ac:dyDescent="0.25">
      <c r="B5" s="12" t="s">
        <v>170</v>
      </c>
    </row>
    <row r="6" spans="2:2" ht="204" x14ac:dyDescent="0.2">
      <c r="B6" s="22" t="s">
        <v>171</v>
      </c>
    </row>
    <row r="8" spans="2:2" ht="19" x14ac:dyDescent="0.25">
      <c r="B8" s="12" t="s">
        <v>172</v>
      </c>
    </row>
    <row r="9" spans="2:2" x14ac:dyDescent="0.2">
      <c r="B9" t="s">
        <v>173</v>
      </c>
    </row>
    <row r="10" spans="2:2" x14ac:dyDescent="0.2">
      <c r="B10" t="s">
        <v>174</v>
      </c>
    </row>
    <row r="11" spans="2:2" x14ac:dyDescent="0.2">
      <c r="B11" t="s">
        <v>175</v>
      </c>
    </row>
    <row r="12" spans="2:2" x14ac:dyDescent="0.2">
      <c r="B12" t="s">
        <v>176</v>
      </c>
    </row>
    <row r="13" spans="2:2" x14ac:dyDescent="0.2">
      <c r="B13" t="s">
        <v>177</v>
      </c>
    </row>
    <row r="15" spans="2:2" ht="19" x14ac:dyDescent="0.25">
      <c r="B15" s="12" t="s">
        <v>178</v>
      </c>
    </row>
    <row r="16" spans="2:2" x14ac:dyDescent="0.2">
      <c r="B16" t="s">
        <v>179</v>
      </c>
    </row>
    <row r="17" spans="2:2" x14ac:dyDescent="0.2">
      <c r="B17" t="s">
        <v>180</v>
      </c>
    </row>
    <row r="18" spans="2:2" x14ac:dyDescent="0.2">
      <c r="B18" t="s">
        <v>181</v>
      </c>
    </row>
    <row r="19" spans="2:2" x14ac:dyDescent="0.2">
      <c r="B19" t="s">
        <v>182</v>
      </c>
    </row>
    <row r="20" spans="2:2" x14ac:dyDescent="0.2">
      <c r="B20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Risk Register</vt:lpstr>
      <vt:lpstr>Risk Matrix</vt:lpstr>
      <vt:lpstr>Dashboard</vt:lpstr>
      <vt:lpstr>Mitigation</vt:lpstr>
      <vt:lpstr>Monitoring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Walda</dc:creator>
  <cp:lastModifiedBy>Peter Walda</cp:lastModifiedBy>
  <dcterms:created xsi:type="dcterms:W3CDTF">2025-08-03T08:29:45Z</dcterms:created>
  <dcterms:modified xsi:type="dcterms:W3CDTF">2025-08-03T08:48:07Z</dcterms:modified>
</cp:coreProperties>
</file>